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cueil" sheetId="1" state="visible" r:id="rId3"/>
    <sheet name="1-Prix et marges" sheetId="2" state="visible" r:id="rId4"/>
    <sheet name="2-TVA" sheetId="3" state="visible" r:id="rId5"/>
    <sheet name="3-Analyse de décembr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<sst xmlns="http://schemas.openxmlformats.org/spreadsheetml/2006/main" count="250" uniqueCount="217">
  <si>
    <t xml:space="preserve">CORRIGÉ · CP4 · Jour 2 · Calculs commerciaux, TVA, analyse</t>
  </si>
  <si>
    <t xml:space="preserve">REBOND &amp; CO, parc de loisirs indoor · AMUM 7 · JMSA · mardi 26 janvier 2027</t>
  </si>
  <si>
    <t xml:space="preserve">Comment utiliser ce classeur</t>
  </si>
  <si>
    <t xml:space="preserve">•  Le corrigé : chaque case jaune contient la formule attendue ; les formules en toutes lettres sont rappelées sous chaque tableau, en bleu.</t>
  </si>
  <si>
    <t xml:space="preserve">•  Le matin : construire un prix, calculer une marge, passer du HT au TTC et l'inverse, calculer la TVA à reverser.</t>
  </si>
  <si>
    <t xml:space="preserve">•  L'après-midi : analyser le tableau de bord de décembre, chercher les causes, proposer des ajustements à Nadia, la responsable du parc.</t>
  </si>
  <si>
    <t xml:space="preserve">N°</t>
  </si>
  <si>
    <t xml:space="preserve">L'onglet</t>
  </si>
  <si>
    <t xml:space="preserve">Ce que vous faites</t>
  </si>
  <si>
    <t xml:space="preserve">Temps</t>
  </si>
  <si>
    <t xml:space="preserve">1</t>
  </si>
  <si>
    <t xml:space="preserve">1-Prix et marges</t>
  </si>
  <si>
    <t xml:space="preserve">coût d'achat, prix HT, marge brute, taux de marge, taux de marque, coefficient</t>
  </si>
  <si>
    <t xml:space="preserve">35 min</t>
  </si>
  <si>
    <t xml:space="preserve">2</t>
  </si>
  <si>
    <t xml:space="preserve">2-TVA</t>
  </si>
  <si>
    <t xml:space="preserve">du HT au TTC, du TTC au HT, la TVA à reverser en décembre</t>
  </si>
  <si>
    <t xml:space="preserve">30 min</t>
  </si>
  <si>
    <t xml:space="preserve">3</t>
  </si>
  <si>
    <t xml:space="preserve">3-Analyse de décembre</t>
  </si>
  <si>
    <t xml:space="preserve">décomposer les écarts, classer les causes, proposer un plan d'actions, rédiger la note</t>
  </si>
  <si>
    <t xml:space="preserve">60 min</t>
  </si>
  <si>
    <t xml:space="preserve">Les quatre taux de TVA en France</t>
  </si>
  <si>
    <t xml:space="preserve">20 %</t>
  </si>
  <si>
    <t xml:space="preserve">le taux normal : la plupart des biens et services (boutique, confiseries, boissons alcooliques, jeux automatiques, salle de sport)</t>
  </si>
  <si>
    <t xml:space="preserve">10 %</t>
  </si>
  <si>
    <t xml:space="preserve">le taux intermédiaire : restauration sur place, entrées des lieux de loisirs (jeux, structures gonflables, manèges…), transport</t>
  </si>
  <si>
    <t xml:space="preserve">5,5 %</t>
  </si>
  <si>
    <t xml:space="preserve">le taux réduit : produits alimentaires (sauf exceptions), livres, boissons sans alcool à emporter en bouteille</t>
  </si>
  <si>
    <t xml:space="preserve">2,1 %</t>
  </si>
  <si>
    <t xml:space="preserve">le taux particulier : médicaments remboursables, presse, certains spectacles (premières représentations)</t>
  </si>
  <si>
    <t xml:space="preserve">Exercice 1 · Du prix d'achat au prix de vente</t>
  </si>
  <si>
    <t xml:space="preserve">Temps conseillé : 35 min · Huit produits de REBOND &amp; CO : quatre à la boutique (TVA 20 %), quatre au snack (TVA 10 %, sur place)</t>
  </si>
  <si>
    <t xml:space="preserve">★  L'ESSENTIEL</t>
  </si>
  <si>
    <t xml:space="preserve">1. Coût d'achat (F) : =D15+E15. 2. Prix de vente HT (I) : =G15/(1+H15). 3. Marge brute unitaire (J) : =I15-F15. Recopiez jusqu'à la ligne 22.</t>
  </si>
  <si>
    <t xml:space="preserve">★★  POUR ALLER PLUS LOIN</t>
  </si>
  <si>
    <t xml:space="preserve">4. Taux de marge (K) : =J15/F15. 5. Taux de marque (L) : =J15/I15, au format %. 6. Coefficient multiplicateur (M) : =G15/F15. 7. Répondez aux questions O15 à O18.</t>
  </si>
  <si>
    <t xml:space="preserve">★★★  LE DÉFI</t>
  </si>
  <si>
    <t xml:space="preserve">8. Le doudou lumineux (O21 à P26) : quel prix TTC pour un taux de marque de 52 % ? Et à 14,90 € TTC ? 9. La peluche à − 20 % (O29 à P34) : que devient la marge ?</t>
  </si>
  <si>
    <t xml:space="preserve">Produit</t>
  </si>
  <si>
    <t xml:space="preserve">Rayon</t>
  </si>
  <si>
    <t xml:space="preserve">Prix d'achat HT</t>
  </si>
  <si>
    <t xml:space="preserve">Frais d'achat / unité</t>
  </si>
  <si>
    <t xml:space="preserve">Coût d'achat HT</t>
  </si>
  <si>
    <t xml:space="preserve">Prix de vente TTC</t>
  </si>
  <si>
    <t xml:space="preserve">Taux de TVA</t>
  </si>
  <si>
    <t xml:space="preserve">Prix de vente HT</t>
  </si>
  <si>
    <t xml:space="preserve">Marge brute unitaire</t>
  </si>
  <si>
    <t xml:space="preserve">Taux de marge</t>
  </si>
  <si>
    <t xml:space="preserve">Taux de marque</t>
  </si>
  <si>
    <t xml:space="preserve">Coeffi-cient</t>
  </si>
  <si>
    <t xml:space="preserve">Peluche kangourou</t>
  </si>
  <si>
    <t xml:space="preserve">boutique</t>
  </si>
  <si>
    <t xml:space="preserve">7 · Quel produit rapporte le plus de marge par unité, en euros ?</t>
  </si>
  <si>
    <t xml:space="preserve">la peluche (5,20 €)</t>
  </si>
  <si>
    <t xml:space="preserve">Gourde REBOND</t>
  </si>
  <si>
    <t xml:space="preserve">7 · Quel produit a le meilleur taux de marque ?</t>
  </si>
  <si>
    <t xml:space="preserve">la crêpe (78,0 %)</t>
  </si>
  <si>
    <t xml:space="preserve">Balle rebondissante</t>
  </si>
  <si>
    <t xml:space="preserve">7 · Formule goûter ou crêpe seule : laquelle rapporte le plus de marge en euros ?</t>
  </si>
  <si>
    <t xml:space="preserve">la formule (2,69 € contre 2,13 €)</t>
  </si>
  <si>
    <t xml:space="preserve">Chaussettes antidérapantes</t>
  </si>
  <si>
    <t xml:space="preserve">7 · Un taux de 108 % : taux de marge ou taux de marque ?</t>
  </si>
  <si>
    <t xml:space="preserve">de marge (une marque est toujours &lt; 100 %)</t>
  </si>
  <si>
    <t xml:space="preserve">Crêpe</t>
  </si>
  <si>
    <t xml:space="preserve">snack</t>
  </si>
  <si>
    <t xml:space="preserve">Gaufre</t>
  </si>
  <si>
    <t xml:space="preserve">★★★ Le doudou lumineux (nouveau produit boutique)</t>
  </si>
  <si>
    <t xml:space="preserve">Jus de fruits</t>
  </si>
  <si>
    <t xml:space="preserve">Formule goûter (crêpe + jus)</t>
  </si>
  <si>
    <t xml:space="preserve">Taux de marque visé</t>
  </si>
  <si>
    <t xml:space="preserve">Snack : le « prix d'achat » est le coût des ingrédients d'une portion, livraison comprise. Vendu sur place : TVA à 10 %.</t>
  </si>
  <si>
    <t xml:space="preserve">8 · Prix de vente HT : coût ÷ (1 − taux de marque)</t>
  </si>
  <si>
    <t xml:space="preserve">8 · Prix de vente TTC (TVA 20 %)</t>
  </si>
  <si>
    <t xml:space="preserve">F15 =D15+E15 · I15 =G15/(1+H15) · J15 =I15-F15</t>
  </si>
  <si>
    <t xml:space="preserve">Prix psychologique retenu (TTC)</t>
  </si>
  <si>
    <t xml:space="preserve">K15 =J15/F15 (taux de marge, sur le coût) · L15 =J15/I15 (taux de marque, sur le prix HT) · M15 =G15/F15 (coefficient)</t>
  </si>
  <si>
    <t xml:space="preserve">8 · Taux de marque à 14,90 € TTC</t>
  </si>
  <si>
    <t xml:space="preserve">Doudou : =P21/(1-P22) → 12,50 € HT, soit 15,00 € TTC ; à 14,90 € TTC : 51,7 % de taux de marque</t>
  </si>
  <si>
    <t xml:space="preserve">Peluche à − 20 % : 9,60 € TTC, 8,00 € HT, 3,20 € de marge (− 38,5 %) ; il faut 62,5 % de ventes en plus</t>
  </si>
  <si>
    <t xml:space="preserve">★★★ La peluche à − 20 % (une promotion)</t>
  </si>
  <si>
    <t xml:space="preserve">Prix TTC remisé</t>
  </si>
  <si>
    <t xml:space="preserve">Prix HT remisé</t>
  </si>
  <si>
    <t xml:space="preserve">Marge brute unitaire remisée</t>
  </si>
  <si>
    <t xml:space="preserve">Évolution de la marge unitaire</t>
  </si>
  <si>
    <t xml:space="preserve">Ventes en plus pour garder la même marge totale</t>
  </si>
  <si>
    <t xml:space="preserve">Ce qu'il faut en retenir</t>
  </si>
  <si>
    <t xml:space="preserve">− 20 % de prix = − 38 % de marge : il faut vendre 62,5 % de peluches en plus.</t>
  </si>
  <si>
    <t xml:space="preserve">Exercice 2 · La TVA</t>
  </si>
  <si>
    <t xml:space="preserve">Temps conseillé : 30 min · À gauche, du HT au TTC ; à droite, du TTC au HT ; en bas, la TVA à reverser pour décembre</t>
  </si>
  <si>
    <t xml:space="preserve">1. À gauche, la TVA (D) : =B15*C15, et le TTC (E) : =B15+D15 (ou =B15*(1+C15)). 2. À droite, le HT (K) : =I15/(1+J15), et la TVA comprise (L) : =I15-K15.</t>
  </si>
  <si>
    <t xml:space="preserve">3. La TVA de décembre (en bas, ligne 33 et suivantes) : la TVA collectée sur les ventes, la TVA déductible sur les achats, puis la TVA à reverser à l'État.</t>
  </si>
  <si>
    <t xml:space="preserve">4. Le piège : en M15:M21, calculez =I15*(1-J15). Comparez à K15:K21. Pourquoi est-ce faux ? (réponse en H23)</t>
  </si>
  <si>
    <t xml:space="preserve">Montant HT</t>
  </si>
  <si>
    <t xml:space="preserve">Montant de la TVA</t>
  </si>
  <si>
    <t xml:space="preserve">Montant TTC</t>
  </si>
  <si>
    <t xml:space="preserve">Ce que paie le client</t>
  </si>
  <si>
    <t xml:space="preserve">Prix TTC</t>
  </si>
  <si>
    <t xml:space="preserve">Prix HT</t>
  </si>
  <si>
    <t xml:space="preserve">TVA comprise</t>
  </si>
  <si>
    <t xml:space="preserve">★★★ TTC × (1 − taux)</t>
  </si>
  <si>
    <t xml:space="preserve">Entrée enfant</t>
  </si>
  <si>
    <t xml:space="preserve">Carte 10 entrées</t>
  </si>
  <si>
    <t xml:space="preserve">Formule Classique (par enfant)</t>
  </si>
  <si>
    <t xml:space="preserve">Crêpe, sur place</t>
  </si>
  <si>
    <t xml:space="preserve">Sachet de bonbons (boutique)</t>
  </si>
  <si>
    <t xml:space="preserve">4 · ★★★ Pourquoi TTC × (1 − taux) est faux ?</t>
  </si>
  <si>
    <t xml:space="preserve">Les 20 % se calculent sur le HT, pas sur le TTC. Dans 12 € TTC, la TVA vaut 2 € (12 ÷ 6), pas 2,40 € : 12 × 0,8 = 9,60 € au lieu de 10,00 €.</t>
  </si>
  <si>
    <t xml:space="preserve">La TVA de décembre 2026 · REBOND &amp; CO</t>
  </si>
  <si>
    <t xml:space="preserve">La TVA collectée (ventes)</t>
  </si>
  <si>
    <t xml:space="preserve">CA HT</t>
  </si>
  <si>
    <t xml:space="preserve">Taux</t>
  </si>
  <si>
    <t xml:space="preserve">TVA collectée</t>
  </si>
  <si>
    <t xml:space="preserve">La TVA déductible (achats)</t>
  </si>
  <si>
    <t xml:space="preserve">Achats HT</t>
  </si>
  <si>
    <t xml:space="preserve">TVA déductible</t>
  </si>
  <si>
    <t xml:space="preserve">Entrées</t>
  </si>
  <si>
    <t xml:space="preserve">Ingrédients et boissons du snack</t>
  </si>
  <si>
    <t xml:space="preserve">Anniversaires</t>
  </si>
  <si>
    <t xml:space="preserve">Marchandises de la boutique</t>
  </si>
  <si>
    <t xml:space="preserve">Snack (sur place)</t>
  </si>
  <si>
    <t xml:space="preserve">Électricité et chauffage</t>
  </si>
  <si>
    <t xml:space="preserve">Boutique</t>
  </si>
  <si>
    <t xml:space="preserve">Entretien et nettoyage</t>
  </si>
  <si>
    <t xml:space="preserve">Cartes 10 entrées</t>
  </si>
  <si>
    <t xml:space="preserve">Publicité (réseaux sociaux, flyers)</t>
  </si>
  <si>
    <t xml:space="preserve">Total</t>
  </si>
  <si>
    <t xml:space="preserve">La TVA n'est pas une charge pour le parc : il la collecte pour l'État.</t>
  </si>
  <si>
    <t xml:space="preserve">3 · La TVA à reverser à l'État (collectée − déductible)</t>
  </si>
  <si>
    <t xml:space="preserve">Le taux est fixé par la loi selon ce qu'on vend ; la comptabilité l'applique. Formules anniversaire : entrée et goûter à 10 %.</t>
  </si>
  <si>
    <t xml:space="preserve">D15 =B15*C15 · E15 =B15+D15 (ou =B15*(1+C15)) · K15 =I15/(1+J15) · L15 =I15-K15</t>
  </si>
  <si>
    <t xml:space="preserve">E34 =C34*D34 · E39 =SOMME(E34:E38) · K34 =I34*J34 · K41 =E39-K39 → 12 482,50 − 2 097,00 = 10 385,50 €</t>
  </si>
  <si>
    <t xml:space="preserve">Exercice 3 · L'analyse de décembre, pour Nadia</t>
  </si>
  <si>
    <t xml:space="preserve">Temps conseillé : 60 min · Réunion avec la direction jeudi : une analyse chiffrée, des causes, des propositions</t>
  </si>
  <si>
    <t xml:space="preserve">1. Décomposez les écarts (C15 à F27) : l'effet du nombre et l'effet du panier pour les anniversaires ; le manque à gagner du captage ; les heures en trop.</t>
  </si>
  <si>
    <t xml:space="preserve">2. Le dossier de décembre (H15 à K26) : pour chaque fait, choisissez le M (liste déroulante en J) et l'indicateur touché (K).</t>
  </si>
  <si>
    <t xml:space="preserve">3. Le plan d'actions (B31 à F35) : trois propositions, chacune avec qui, quand, et l'indicateur de suivi chiffré. Une action pour capitaliser sur un point positif.</t>
  </si>
  <si>
    <t xml:space="preserve">4. La note à Nadia (B38) : contexte, trois constats chiffrés, les causes, vos propositions (« Je propose… »), une conclusion. Dix lignes maximum.</t>
  </si>
  <si>
    <t xml:space="preserve">Décomposer les écarts</t>
  </si>
  <si>
    <t xml:space="preserve">Le dossier de décembre : ce que Léa a relevé</t>
  </si>
  <si>
    <t xml:space="preserve">Les anniversaires</t>
  </si>
  <si>
    <t xml:space="preserve">Objectif</t>
  </si>
  <si>
    <t xml:space="preserve">Réalisé</t>
  </si>
  <si>
    <t xml:space="preserve">Écart</t>
  </si>
  <si>
    <t xml:space="preserve">Le fait</t>
  </si>
  <si>
    <t xml:space="preserve">Le M</t>
  </si>
  <si>
    <t xml:space="preserve">L'indicateur touché</t>
  </si>
  <si>
    <t xml:space="preserve">Nombre de fêtes</t>
  </si>
  <si>
    <t xml:space="preserve">Le samedi et le dimanche, une seule personne au snack de 14 h à 18 h : 15 à 20 minutes d'attente observées.</t>
  </si>
  <si>
    <t xml:space="preserve">Main-d'œuvre</t>
  </si>
  <si>
    <t xml:space="preserve">captage du snack</t>
  </si>
  <si>
    <t xml:space="preserve">Panier moyen d'une fête</t>
  </si>
  <si>
    <t xml:space="preserve">9 réclamations sur 15 concernent l'attente au snack.</t>
  </si>
  <si>
    <t xml:space="preserve">réclamations</t>
  </si>
  <si>
    <t xml:space="preserve">CA HT des anniversaires</t>
  </si>
  <si>
    <t xml:space="preserve">JUMP CITY, un nouveau parc à 12 km, a ouvert le 15 novembre : formule anniversaire à 15 € par enfant.</t>
  </si>
  <si>
    <t xml:space="preserve">Milieu</t>
  </si>
  <si>
    <t xml:space="preserve">fêtes d'anniversaire</t>
  </si>
  <si>
    <t xml:space="preserve">1 · Effet du nombre : écart de fêtes × panier visé</t>
  </si>
  <si>
    <t xml:space="preserve">Inès, chargée des anniversaires, absente du 7 au 18 décembre : devis envoyés avec 3 jours de retard.</t>
  </si>
  <si>
    <t xml:space="preserve">1 · Effet du panier : fêtes réalisées × écart de panier</t>
  </si>
  <si>
    <t xml:space="preserve">Le site de réservation en ligne en panne du 12 au 14 décembre.</t>
  </si>
  <si>
    <t xml:space="preserve">Matériel</t>
  </si>
  <si>
    <t xml:space="preserve">Au téléphone, la formule Premium n'est proposée que si le client la demande.</t>
  </si>
  <si>
    <t xml:space="preserve">Méthode</t>
  </si>
  <si>
    <t xml:space="preserve">panier d'une fête</t>
  </si>
  <si>
    <t xml:space="preserve">Le snack et l'équipe</t>
  </si>
  <si>
    <t xml:space="preserve">Manque à gagner</t>
  </si>
  <si>
    <t xml:space="preserve">Trois avis Google : « la salle anniversaire est froide le matin ».</t>
  </si>
  <si>
    <t xml:space="preserve">fêtes, note Google</t>
  </si>
  <si>
    <t xml:space="preserve">Taux de captage du snack</t>
  </si>
  <si>
    <t xml:space="preserve">Rupture des peluches kangourou du 10 au 24 décembre.</t>
  </si>
  <si>
    <t xml:space="preserve">Matière</t>
  </si>
  <si>
    <t xml:space="preserve">CA boutique</t>
  </si>
  <si>
    <t xml:space="preserve">Tickets manqués : (objectif − réalisé) × 8 190 entrées</t>
  </si>
  <si>
    <t xml:space="preserve">À l'accueil, la carte de fidélité n'est proposée que si le client la demande.</t>
  </si>
  <si>
    <t xml:space="preserve">cartes de fidélité</t>
  </si>
  <si>
    <t xml:space="preserve">CA manqué : tickets manqués × panier du snack (7,60 €)</t>
  </si>
  <si>
    <t xml:space="preserve">Mardi et jeudi hors vacances : 4 personnes de 10 h à 18 h pour moins de 100 visiteurs.</t>
  </si>
  <si>
    <t xml:space="preserve">productivité horaire</t>
  </si>
  <si>
    <t xml:space="preserve">Heures pour 60 €/h avec le même CA : 117 845 € ÷ 60</t>
  </si>
  <si>
    <t xml:space="preserve">Depuis novembre, Sophie propose la formule goûter (crêpe + jus) à 4,50 € à chaque client du snack.</t>
  </si>
  <si>
    <t xml:space="preserve">panier du snack (positif)</t>
  </si>
  <si>
    <t xml:space="preserve">Heures en trop : 2 080 h réalisées − heures nécessaires</t>
  </si>
  <si>
    <t xml:space="preserve">Les 5 M : Main-d'œuvre (l'équipe) · Méthode (la façon de faire) · Matériel (les équipements, les outils) · Milieu (l'environnement : concurrence, saison) · Matière (les produits, l'offre).</t>
  </si>
  <si>
    <t xml:space="preserve">Le plan d'actions</t>
  </si>
  <si>
    <t xml:space="preserve">L'action proposée</t>
  </si>
  <si>
    <t xml:space="preserve">Qui</t>
  </si>
  <si>
    <t xml:space="preserve">Quand</t>
  </si>
  <si>
    <t xml:space="preserve">Indicateur de suivi</t>
  </si>
  <si>
    <t xml:space="preserve">Objectif chiffré</t>
  </si>
  <si>
    <t xml:space="preserve">Renfort au snack les samedis et dimanches de 14 h à 18 h, avec des heures reprises le mardi et le jeudi (coût constant)</t>
  </si>
  <si>
    <t xml:space="preserve">Léa, validé par Nadia</t>
  </si>
  <si>
    <t xml:space="preserve">dès le 6 février</t>
  </si>
  <si>
    <t xml:space="preserve">captage du week-end</t>
  </si>
  <si>
    <t xml:space="preserve">35 % (31 % aujourd'hui)</t>
  </si>
  <si>
    <t xml:space="preserve">Devis anniversaire rappelés sous 24 h ; formule Premium proposée à chaque appel (script)</t>
  </si>
  <si>
    <t xml:space="preserve">Inès et l'accueil</t>
  </si>
  <si>
    <t xml:space="preserve">dès février</t>
  </si>
  <si>
    <t xml:space="preserve">fêtes et panier d'une fête</t>
  </si>
  <si>
    <t xml:space="preserve">100 fêtes, 200 € par fête</t>
  </si>
  <si>
    <t xml:space="preserve">Planning de semaine ajusté à l'affluence (3 personnes au lieu de 4 hors vacances)</t>
  </si>
  <si>
    <t xml:space="preserve">planning de mars</t>
  </si>
  <si>
    <t xml:space="preserve">60 €/h</t>
  </si>
  <si>
    <t xml:space="preserve">Capitaliser : décliner la formule goûter dans les anniversaires ; féliciter Sophie au briefing</t>
  </si>
  <si>
    <t xml:space="preserve">Sophie, Léa</t>
  </si>
  <si>
    <t xml:space="preserve">février</t>
  </si>
  <si>
    <t xml:space="preserve">panier moyen du snack</t>
  </si>
  <si>
    <t xml:space="preserve">7,60 € maintenu</t>
  </si>
  <si>
    <t xml:space="preserve">Proposer la carte de fidélité à chaque client de l'accueil, avec un défi d'équipe sur le mois</t>
  </si>
  <si>
    <t xml:space="preserve">Lise et l'accueil</t>
  </si>
  <si>
    <t xml:space="preserve">cartes ouvertes</t>
  </si>
  <si>
    <t xml:space="preserve">180 par mois</t>
  </si>
  <si>
    <t xml:space="preserve">4 · ★★★ La note à Nadia</t>
  </si>
  <si>
    <t xml:space="preserve">Décembre 2026 : 117 845 € HT, soit 97,8 % de l'objectif (− 2 655 €), mais + 4,7 % sur décembre 2025. Trois points décrochent. Les anniversaires (93,1 %) : 4 fêtes de moins (− 800 €) et un panier plus bas (− 580 €), avec l'absence d'Inès, le site en panne et un concurrent à 15 €. Le captage du snack (35,9 % pour 38 %) : 172 tickets manqués, environ 1 300 € de CA, à cause de l'attente du week-end (9 réclamations sur 15). La productivité (56,66 €/h pour 60) : 116 heures de trop, surtout le mardi et le jeudi. Je propose : un renfort au snack le week-end pris sur les heures de semaine, à coût constant ; des devis rappelés sous 24 h et la Premium proposée à chaque appel ; un planning de semaine ajusté. À capitaliser : la formule goûter, qui porte le panier du snack à 7,60 € (+ 8,6 %). En conclusion, un mois en progrès, sous l'objectif à cause de trois points identifiés, sur lesquels on peut agir dès février.</t>
  </si>
  <si>
    <t xml:space="preserve">E19 =E16*C17 → − 800 € · E20 =D16*E17 → − 580 € : − 800 − 580 = − 1 380 €, tout l'écart</t>
  </si>
  <si>
    <t xml:space="preserve">E24 =(C23-D23)*8190 → 172 tickets · E25 → 1 308 € · E26 =117845/60 → 1 964 h · E27 → 116 h en trop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</si>
</sst>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.00&quot; €&quot;"/>
    <numFmt numFmtId="166" formatCode="0%"/>
    <numFmt numFmtId="167" formatCode="0.0%"/>
    <numFmt numFmtId="168" formatCode="0.00"/>
    <numFmt numFmtId="169" formatCode="\+0.0%;\-0.0%;0.0%"/>
    <numFmt numFmtId="170" formatCode="#,##0&quot; €&quot;"/>
    <numFmt numFmtId="171" formatCode="0"/>
    <numFmt numFmtId="172" formatCode="\+0;\-0;0"/>
    <numFmt numFmtId="173" formatCode="\+#,##0.00&quot; €&quot;;\-#,##0.00&quot; €&quot;;0.00&quot; €&quot;"/>
    <numFmt numFmtId="174" formatCode="\+#,##0&quot; €&quot;;\-#,##0&quot; €&quot;;0&quot; €&quot;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i val="true"/>
      <sz val="10"/>
      <color rgb="FF64748B"/>
      <name val="Arial"/>
      <family val="0"/>
      <charset val="1"/>
    </font>
    <font>
      <b val="true"/>
      <sz val="11"/>
      <color rgb="FF1A3A5C"/>
      <name val="Arial"/>
      <family val="0"/>
      <charset val="1"/>
    </font>
    <font>
      <sz val="10"/>
      <color rgb="FF3341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334155"/>
      <name val="Arial"/>
      <family val="0"/>
      <charset val="1"/>
    </font>
    <font>
      <b val="true"/>
      <sz val="10"/>
      <color rgb="FF37B795"/>
      <name val="Arial"/>
      <family val="0"/>
      <charset val="1"/>
    </font>
    <font>
      <b val="true"/>
      <sz val="10"/>
      <color rgb="FF1E6FB5"/>
      <name val="Arial"/>
      <family val="0"/>
      <charset val="1"/>
    </font>
    <font>
      <b val="true"/>
      <sz val="10"/>
      <color rgb="FFF97316"/>
      <name val="Arial"/>
      <family val="0"/>
      <charset val="1"/>
    </font>
    <font>
      <i val="true"/>
      <sz val="9"/>
      <color rgb="FF64748B"/>
      <name val="Arial"/>
      <family val="0"/>
      <charset val="1"/>
    </font>
    <font>
      <sz val="10"/>
      <color rgb="FF1E6FB5"/>
      <name val="Consolas"/>
      <family val="0"/>
      <charset val="1"/>
    </font>
    <font>
      <b val="true"/>
      <sz val="10"/>
      <color rgb="FFB91C1C"/>
      <name val="Arial"/>
      <family val="0"/>
      <charset val="1"/>
    </font>
    <font>
      <sz val="10"/>
      <color rgb="FFB91C1C"/>
      <name val="Arial"/>
      <family val="0"/>
      <charset val="1"/>
    </font>
    <font>
      <b val="true"/>
      <sz val="10"/>
      <color rgb="FF1A3A5C"/>
      <name val="Arial"/>
      <family val="0"/>
      <charset val="1"/>
    </font>
    <font>
      <b val="true"/>
      <sz val="11"/>
      <color rgb="FF334155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A3A5C"/>
        <bgColor rgb="FF334155"/>
      </patternFill>
    </fill>
    <fill>
      <patternFill patternType="solid">
        <fgColor rgb="FFF4F8FC"/>
        <bgColor rgb="FFFFFFFF"/>
      </patternFill>
    </fill>
    <fill>
      <patternFill patternType="solid">
        <fgColor rgb="FFFFF2B3"/>
        <bgColor rgb="FFFFFF99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 style="thin">
        <color rgb="FFCBD5E1"/>
      </left>
      <right/>
      <top style="thin">
        <color rgb="FFCBD5E1"/>
      </top>
      <bottom style="thin">
        <color rgb="FFCBD5E1"/>
      </bottom>
      <diagonal/>
    </border>
    <border diagonalUp="false" diagonalDown="false">
      <left style="thin">
        <color rgb="FFCBD5E1"/>
      </left>
      <right/>
      <top style="thin">
        <color rgb="FFCBD5E1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2" shrinkToFit="false"/>
      <protection locked="true" hidden="false"/>
    </xf>
    <xf numFmtId="164" fontId="11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B3"/>
      <rgbColor rgb="FFF4F8FC"/>
      <rgbColor rgb="FF660066"/>
      <rgbColor rgb="FFFF8080"/>
      <rgbColor rgb="FF1E6FB5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7B795"/>
      <rgbColor rgb="FF99CC00"/>
      <rgbColor rgb="FFFFCC00"/>
      <rgbColor rgb="FFFF9900"/>
      <rgbColor rgb="FFF97316"/>
      <rgbColor rgb="FF64748B"/>
      <rgbColor rgb="FF969696"/>
      <rgbColor rgb="FF1A3A5C"/>
      <rgbColor rgb="FF339966"/>
      <rgbColor rgb="FF003300"/>
      <rgbColor rgb="FF333300"/>
      <rgbColor rgb="FFB91C1C"/>
      <rgbColor rgb="FF993366"/>
      <rgbColor rgb="FF333399"/>
      <rgbColor rgb="FF3341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3A5C"/>
    <pageSetUpPr fitToPage="false"/>
  </sheetPr>
  <dimension ref="A1:L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"/>
    <col collapsed="false" customWidth="true" hidden="false" outlineLevel="0" max="3" min="3" style="0" width="30"/>
    <col collapsed="false" customWidth="true" hidden="false" outlineLevel="0" max="4" min="4" style="0" width="52"/>
    <col collapsed="false" customWidth="true" hidden="false" outlineLevel="0" max="12" min="5" style="0" width="1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B4" s="3" t="s">
        <v>2</v>
      </c>
    </row>
    <row r="5" customFormat="false" ht="27" hidden="false" customHeight="true" outlineLevel="0" collapsed="false">
      <c r="B5" s="4" t="s">
        <v>3</v>
      </c>
      <c r="C5" s="4"/>
      <c r="D5" s="4"/>
      <c r="E5" s="4"/>
      <c r="F5" s="4"/>
      <c r="G5" s="4"/>
      <c r="H5" s="4"/>
      <c r="I5" s="4"/>
      <c r="J5" s="4"/>
      <c r="K5" s="4"/>
      <c r="L5" s="4"/>
    </row>
    <row r="6" customFormat="false" ht="15" hidden="false" customHeight="true" outlineLevel="0" collapsed="false">
      <c r="B6" s="4" t="s">
        <v>4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customFormat="false" ht="27" hidden="false" customHeight="true" outlineLevel="0" collapsed="false">
      <c r="B7" s="4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</row>
    <row r="9" customFormat="false" ht="30" hidden="false" customHeight="true" outlineLevel="0" collapsed="false">
      <c r="B9" s="5" t="s">
        <v>6</v>
      </c>
      <c r="C9" s="5" t="s">
        <v>7</v>
      </c>
      <c r="D9" s="5" t="s">
        <v>8</v>
      </c>
      <c r="E9" s="5" t="s">
        <v>9</v>
      </c>
    </row>
    <row r="10" customFormat="false" ht="15" hidden="false" customHeight="false" outlineLevel="0" collapsed="false">
      <c r="B10" s="6" t="s">
        <v>10</v>
      </c>
      <c r="C10" s="7" t="s">
        <v>11</v>
      </c>
      <c r="D10" s="7" t="s">
        <v>12</v>
      </c>
      <c r="E10" s="6" t="s">
        <v>13</v>
      </c>
    </row>
    <row r="11" customFormat="false" ht="15" hidden="false" customHeight="false" outlineLevel="0" collapsed="false">
      <c r="B11" s="6" t="s">
        <v>14</v>
      </c>
      <c r="C11" s="7" t="s">
        <v>15</v>
      </c>
      <c r="D11" s="7" t="s">
        <v>16</v>
      </c>
      <c r="E11" s="6" t="s">
        <v>17</v>
      </c>
    </row>
    <row r="12" customFormat="false" ht="15" hidden="false" customHeight="false" outlineLevel="0" collapsed="false">
      <c r="B12" s="6" t="s">
        <v>18</v>
      </c>
      <c r="C12" s="7" t="s">
        <v>19</v>
      </c>
      <c r="D12" s="7" t="s">
        <v>20</v>
      </c>
      <c r="E12" s="6" t="s">
        <v>21</v>
      </c>
    </row>
    <row r="14" customFormat="false" ht="15" hidden="false" customHeight="false" outlineLevel="0" collapsed="false">
      <c r="B14" s="3" t="s">
        <v>22</v>
      </c>
    </row>
    <row r="15" customFormat="false" ht="15" hidden="false" customHeight="false" outlineLevel="0" collapsed="false">
      <c r="C15" s="8" t="s">
        <v>23</v>
      </c>
      <c r="D15" s="9" t="s">
        <v>24</v>
      </c>
      <c r="E15" s="9"/>
      <c r="F15" s="9"/>
      <c r="G15" s="9"/>
      <c r="H15" s="9"/>
      <c r="I15" s="9"/>
      <c r="J15" s="9"/>
      <c r="K15" s="9"/>
      <c r="L15" s="9"/>
    </row>
    <row r="16" customFormat="false" ht="15" hidden="false" customHeight="false" outlineLevel="0" collapsed="false">
      <c r="C16" s="8" t="s">
        <v>25</v>
      </c>
      <c r="D16" s="9" t="s">
        <v>26</v>
      </c>
      <c r="E16" s="9"/>
      <c r="F16" s="9"/>
      <c r="G16" s="9"/>
      <c r="H16" s="9"/>
      <c r="I16" s="9"/>
      <c r="J16" s="9"/>
      <c r="K16" s="9"/>
      <c r="L16" s="9"/>
    </row>
    <row r="17" customFormat="false" ht="15" hidden="false" customHeight="false" outlineLevel="0" collapsed="false">
      <c r="C17" s="8" t="s">
        <v>27</v>
      </c>
      <c r="D17" s="9" t="s">
        <v>28</v>
      </c>
      <c r="E17" s="9"/>
      <c r="F17" s="9"/>
      <c r="G17" s="9"/>
      <c r="H17" s="9"/>
      <c r="I17" s="9"/>
      <c r="J17" s="9"/>
      <c r="K17" s="9"/>
      <c r="L17" s="9"/>
    </row>
    <row r="18" customFormat="false" ht="15" hidden="false" customHeight="false" outlineLevel="0" collapsed="false">
      <c r="C18" s="8" t="s">
        <v>29</v>
      </c>
      <c r="D18" s="9" t="s">
        <v>30</v>
      </c>
      <c r="E18" s="9"/>
      <c r="F18" s="9"/>
      <c r="G18" s="9"/>
      <c r="H18" s="9"/>
      <c r="I18" s="9"/>
      <c r="J18" s="9"/>
      <c r="K18" s="9"/>
      <c r="L18" s="9"/>
    </row>
  </sheetData>
  <mergeCells count="9">
    <mergeCell ref="A1:L1"/>
    <mergeCell ref="A2:L2"/>
    <mergeCell ref="B5:L5"/>
    <mergeCell ref="B6:L6"/>
    <mergeCell ref="B7:L7"/>
    <mergeCell ref="D15:L15"/>
    <mergeCell ref="D16:L16"/>
    <mergeCell ref="D17:L17"/>
    <mergeCell ref="D18:L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B795"/>
    <pageSetUpPr fitToPage="true"/>
  </sheetPr>
  <dimension ref="A1:P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"/>
    <col collapsed="false" customWidth="true" hidden="false" outlineLevel="0" max="6" min="4" style="0" width="11"/>
    <col collapsed="false" customWidth="true" hidden="false" outlineLevel="0" max="7" min="7" style="0" width="10"/>
    <col collapsed="false" customWidth="true" hidden="false" outlineLevel="0" max="8" min="8" style="0" width="8"/>
    <col collapsed="false" customWidth="true" hidden="false" outlineLevel="0" max="12" min="9" style="0" width="11"/>
    <col collapsed="false" customWidth="true" hidden="false" outlineLevel="0" max="13" min="13" style="0" width="10"/>
    <col collapsed="false" customWidth="true" hidden="false" outlineLevel="0" max="14" min="14" style="0" width="3"/>
    <col collapsed="false" customWidth="true" hidden="false" outlineLevel="0" max="15" min="15" style="0" width="44"/>
    <col collapsed="false" customWidth="true" hidden="false" outlineLevel="0" max="16" min="16" style="0" width="34"/>
  </cols>
  <sheetData>
    <row r="1" customFormat="false" ht="30" hidden="false" customHeight="true" outlineLevel="0" collapsed="false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8" hidden="false" customHeight="true" outlineLevel="0" collapsed="false">
      <c r="A2" s="2" t="s">
        <v>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customFormat="false" ht="15" hidden="false" customHeight="false" outlineLevel="0" collapsed="false">
      <c r="A4" s="10" t="s">
        <v>33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customFormat="false" ht="15" hidden="false" customHeight="true" outlineLevel="0" collapsed="false">
      <c r="A5" s="11" t="s">
        <v>34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customFormat="false" ht="15" hidden="false" customHeight="false" outlineLevel="0" collapsed="false">
      <c r="A6" s="12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customFormat="false" ht="30" hidden="false" customHeight="true" outlineLevel="0" collapsed="false">
      <c r="A7" s="11" t="s">
        <v>36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customFormat="false" ht="15" hidden="false" customHeight="false" outlineLevel="0" collapsed="false">
      <c r="A8" s="13" t="s">
        <v>37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customFormat="false" ht="30" hidden="false" customHeight="true" outlineLevel="0" collapsed="false">
      <c r="A9" s="11" t="s">
        <v>38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4" customFormat="false" ht="42" hidden="false" customHeight="true" outlineLevel="0" collapsed="false">
      <c r="B14" s="5" t="s">
        <v>39</v>
      </c>
      <c r="C14" s="5" t="s">
        <v>40</v>
      </c>
      <c r="D14" s="5" t="s">
        <v>41</v>
      </c>
      <c r="E14" s="5" t="s">
        <v>42</v>
      </c>
      <c r="F14" s="5" t="s">
        <v>43</v>
      </c>
      <c r="G14" s="5" t="s">
        <v>44</v>
      </c>
      <c r="H14" s="5" t="s">
        <v>45</v>
      </c>
      <c r="I14" s="5" t="s">
        <v>46</v>
      </c>
      <c r="J14" s="5" t="s">
        <v>47</v>
      </c>
      <c r="K14" s="5" t="s">
        <v>48</v>
      </c>
      <c r="L14" s="5" t="s">
        <v>49</v>
      </c>
      <c r="M14" s="5" t="s">
        <v>50</v>
      </c>
    </row>
    <row r="15" customFormat="false" ht="30" hidden="false" customHeight="true" outlineLevel="0" collapsed="false">
      <c r="B15" s="7" t="s">
        <v>51</v>
      </c>
      <c r="C15" s="6" t="s">
        <v>52</v>
      </c>
      <c r="D15" s="14" t="n">
        <v>4.5</v>
      </c>
      <c r="E15" s="14" t="n">
        <v>0.3</v>
      </c>
      <c r="F15" s="15" t="n">
        <f aca="false">D15+E15</f>
        <v>4.8</v>
      </c>
      <c r="G15" s="14" t="n">
        <v>12</v>
      </c>
      <c r="H15" s="16" t="n">
        <v>0.2</v>
      </c>
      <c r="I15" s="15" t="n">
        <f aca="false">G15/(1+H15)</f>
        <v>10</v>
      </c>
      <c r="J15" s="15" t="n">
        <f aca="false">I15-F15</f>
        <v>5.2</v>
      </c>
      <c r="K15" s="17" t="n">
        <f aca="false">J15/F15</f>
        <v>1.08333333333333</v>
      </c>
      <c r="L15" s="17" t="n">
        <f aca="false">J15/I15</f>
        <v>0.52</v>
      </c>
      <c r="M15" s="18" t="n">
        <f aca="false">G15/F15</f>
        <v>2.5</v>
      </c>
      <c r="O15" s="19" t="s">
        <v>53</v>
      </c>
      <c r="P15" s="20" t="s">
        <v>54</v>
      </c>
    </row>
    <row r="16" customFormat="false" ht="30" hidden="false" customHeight="true" outlineLevel="0" collapsed="false">
      <c r="B16" s="7" t="s">
        <v>55</v>
      </c>
      <c r="C16" s="6" t="s">
        <v>52</v>
      </c>
      <c r="D16" s="14" t="n">
        <v>3.3</v>
      </c>
      <c r="E16" s="14" t="n">
        <v>0.3</v>
      </c>
      <c r="F16" s="15" t="n">
        <f aca="false">D16+E16</f>
        <v>3.6</v>
      </c>
      <c r="G16" s="14" t="n">
        <v>8</v>
      </c>
      <c r="H16" s="16" t="n">
        <v>0.2</v>
      </c>
      <c r="I16" s="15" t="n">
        <f aca="false">G16/(1+H16)</f>
        <v>6.66666666666667</v>
      </c>
      <c r="J16" s="15" t="n">
        <f aca="false">I16-F16</f>
        <v>3.06666666666667</v>
      </c>
      <c r="K16" s="17" t="n">
        <f aca="false">J16/F16</f>
        <v>0.851851851851852</v>
      </c>
      <c r="L16" s="17" t="n">
        <f aca="false">J16/I16</f>
        <v>0.46</v>
      </c>
      <c r="M16" s="18" t="n">
        <f aca="false">G16/F16</f>
        <v>2.22222222222222</v>
      </c>
      <c r="O16" s="19" t="s">
        <v>56</v>
      </c>
      <c r="P16" s="20" t="s">
        <v>57</v>
      </c>
    </row>
    <row r="17" customFormat="false" ht="30" hidden="false" customHeight="true" outlineLevel="0" collapsed="false">
      <c r="B17" s="7" t="s">
        <v>58</v>
      </c>
      <c r="C17" s="6" t="s">
        <v>52</v>
      </c>
      <c r="D17" s="14" t="n">
        <v>0.9</v>
      </c>
      <c r="E17" s="14" t="n">
        <v>0.1</v>
      </c>
      <c r="F17" s="15" t="n">
        <f aca="false">D17+E17</f>
        <v>1</v>
      </c>
      <c r="G17" s="14" t="n">
        <v>4</v>
      </c>
      <c r="H17" s="16" t="n">
        <v>0.2</v>
      </c>
      <c r="I17" s="15" t="n">
        <f aca="false">G17/(1+H17)</f>
        <v>3.33333333333333</v>
      </c>
      <c r="J17" s="15" t="n">
        <f aca="false">I17-F17</f>
        <v>2.33333333333333</v>
      </c>
      <c r="K17" s="17" t="n">
        <f aca="false">J17/F17</f>
        <v>2.33333333333333</v>
      </c>
      <c r="L17" s="17" t="n">
        <f aca="false">J17/I17</f>
        <v>0.7</v>
      </c>
      <c r="M17" s="18" t="n">
        <f aca="false">G17/F17</f>
        <v>4</v>
      </c>
      <c r="O17" s="19" t="s">
        <v>59</v>
      </c>
      <c r="P17" s="20" t="s">
        <v>60</v>
      </c>
    </row>
    <row r="18" customFormat="false" ht="30" hidden="false" customHeight="true" outlineLevel="0" collapsed="false">
      <c r="B18" s="7" t="s">
        <v>61</v>
      </c>
      <c r="C18" s="6" t="s">
        <v>52</v>
      </c>
      <c r="D18" s="14" t="n">
        <v>0.5</v>
      </c>
      <c r="E18" s="14" t="n">
        <v>0.05</v>
      </c>
      <c r="F18" s="15" t="n">
        <f aca="false">D18+E18</f>
        <v>0.55</v>
      </c>
      <c r="G18" s="14" t="n">
        <v>2</v>
      </c>
      <c r="H18" s="16" t="n">
        <v>0.2</v>
      </c>
      <c r="I18" s="15" t="n">
        <f aca="false">G18/(1+H18)</f>
        <v>1.66666666666667</v>
      </c>
      <c r="J18" s="15" t="n">
        <f aca="false">I18-F18</f>
        <v>1.11666666666667</v>
      </c>
      <c r="K18" s="17" t="n">
        <f aca="false">J18/F18</f>
        <v>2.03030303030303</v>
      </c>
      <c r="L18" s="17" t="n">
        <f aca="false">J18/I18</f>
        <v>0.67</v>
      </c>
      <c r="M18" s="18" t="n">
        <f aca="false">G18/F18</f>
        <v>3.63636363636364</v>
      </c>
      <c r="O18" s="19" t="s">
        <v>62</v>
      </c>
      <c r="P18" s="20" t="s">
        <v>63</v>
      </c>
    </row>
    <row r="19" customFormat="false" ht="15" hidden="false" customHeight="false" outlineLevel="0" collapsed="false">
      <c r="B19" s="7" t="s">
        <v>64</v>
      </c>
      <c r="C19" s="6" t="s">
        <v>65</v>
      </c>
      <c r="D19" s="14" t="n">
        <v>0.6</v>
      </c>
      <c r="E19" s="14" t="n">
        <v>0</v>
      </c>
      <c r="F19" s="15" t="n">
        <f aca="false">D19+E19</f>
        <v>0.6</v>
      </c>
      <c r="G19" s="14" t="n">
        <v>3</v>
      </c>
      <c r="H19" s="16" t="n">
        <v>0.1</v>
      </c>
      <c r="I19" s="15" t="n">
        <f aca="false">G19/(1+H19)</f>
        <v>2.72727272727273</v>
      </c>
      <c r="J19" s="15" t="n">
        <f aca="false">I19-F19</f>
        <v>2.12727272727273</v>
      </c>
      <c r="K19" s="17" t="n">
        <f aca="false">J19/F19</f>
        <v>3.54545454545455</v>
      </c>
      <c r="L19" s="17" t="n">
        <f aca="false">J19/I19</f>
        <v>0.78</v>
      </c>
      <c r="M19" s="18" t="n">
        <f aca="false">G19/F19</f>
        <v>5</v>
      </c>
    </row>
    <row r="20" customFormat="false" ht="15" hidden="false" customHeight="false" outlineLevel="0" collapsed="false">
      <c r="B20" s="7" t="s">
        <v>66</v>
      </c>
      <c r="C20" s="6" t="s">
        <v>65</v>
      </c>
      <c r="D20" s="14" t="n">
        <v>0.7</v>
      </c>
      <c r="E20" s="14" t="n">
        <v>0</v>
      </c>
      <c r="F20" s="15" t="n">
        <f aca="false">D20+E20</f>
        <v>0.7</v>
      </c>
      <c r="G20" s="14" t="n">
        <v>3</v>
      </c>
      <c r="H20" s="16" t="n">
        <v>0.1</v>
      </c>
      <c r="I20" s="15" t="n">
        <f aca="false">G20/(1+H20)</f>
        <v>2.72727272727273</v>
      </c>
      <c r="J20" s="15" t="n">
        <f aca="false">I20-F20</f>
        <v>2.02727272727273</v>
      </c>
      <c r="K20" s="17" t="n">
        <f aca="false">J20/F20</f>
        <v>2.8961038961039</v>
      </c>
      <c r="L20" s="17" t="n">
        <f aca="false">J20/I20</f>
        <v>0.743333333333333</v>
      </c>
      <c r="M20" s="18" t="n">
        <f aca="false">G20/F20</f>
        <v>4.28571428571429</v>
      </c>
      <c r="O20" s="21" t="s">
        <v>67</v>
      </c>
    </row>
    <row r="21" customFormat="false" ht="15" hidden="false" customHeight="false" outlineLevel="0" collapsed="false">
      <c r="B21" s="7" t="s">
        <v>68</v>
      </c>
      <c r="C21" s="6" t="s">
        <v>65</v>
      </c>
      <c r="D21" s="14" t="n">
        <v>0.8</v>
      </c>
      <c r="E21" s="14" t="n">
        <v>0</v>
      </c>
      <c r="F21" s="15" t="n">
        <f aca="false">D21+E21</f>
        <v>0.8</v>
      </c>
      <c r="G21" s="14" t="n">
        <v>2.5</v>
      </c>
      <c r="H21" s="16" t="n">
        <v>0.1</v>
      </c>
      <c r="I21" s="15" t="n">
        <f aca="false">G21/(1+H21)</f>
        <v>2.27272727272727</v>
      </c>
      <c r="J21" s="15" t="n">
        <f aca="false">I21-F21</f>
        <v>1.47272727272727</v>
      </c>
      <c r="K21" s="17" t="n">
        <f aca="false">J21/F21</f>
        <v>1.84090909090909</v>
      </c>
      <c r="L21" s="17" t="n">
        <f aca="false">J21/I21</f>
        <v>0.648</v>
      </c>
      <c r="M21" s="18" t="n">
        <f aca="false">G21/F21</f>
        <v>3.125</v>
      </c>
      <c r="O21" s="19" t="s">
        <v>43</v>
      </c>
      <c r="P21" s="22" t="n">
        <v>6</v>
      </c>
    </row>
    <row r="22" customFormat="false" ht="15" hidden="false" customHeight="false" outlineLevel="0" collapsed="false">
      <c r="B22" s="7" t="s">
        <v>69</v>
      </c>
      <c r="C22" s="6" t="s">
        <v>65</v>
      </c>
      <c r="D22" s="14" t="n">
        <v>1.4</v>
      </c>
      <c r="E22" s="14" t="n">
        <v>0</v>
      </c>
      <c r="F22" s="15" t="n">
        <f aca="false">D22+E22</f>
        <v>1.4</v>
      </c>
      <c r="G22" s="14" t="n">
        <v>4.5</v>
      </c>
      <c r="H22" s="16" t="n">
        <v>0.1</v>
      </c>
      <c r="I22" s="15" t="n">
        <f aca="false">G22/(1+H22)</f>
        <v>4.09090909090909</v>
      </c>
      <c r="J22" s="15" t="n">
        <f aca="false">I22-F22</f>
        <v>2.69090909090909</v>
      </c>
      <c r="K22" s="17" t="n">
        <f aca="false">J22/F22</f>
        <v>1.92207792207792</v>
      </c>
      <c r="L22" s="17" t="n">
        <f aca="false">J22/I22</f>
        <v>0.657777777777778</v>
      </c>
      <c r="M22" s="18" t="n">
        <f aca="false">G22/F22</f>
        <v>3.21428571428571</v>
      </c>
      <c r="O22" s="19" t="s">
        <v>70</v>
      </c>
      <c r="P22" s="23" t="n">
        <v>0.52</v>
      </c>
    </row>
    <row r="23" customFormat="false" ht="15" hidden="false" customHeight="false" outlineLevel="0" collapsed="false">
      <c r="B23" s="24" t="s">
        <v>71</v>
      </c>
      <c r="O23" s="19" t="s">
        <v>72</v>
      </c>
      <c r="P23" s="15" t="n">
        <f aca="false">P21/(1-P22)</f>
        <v>12.5</v>
      </c>
    </row>
    <row r="24" customFormat="false" ht="15" hidden="false" customHeight="false" outlineLevel="0" collapsed="false">
      <c r="O24" s="19" t="s">
        <v>73</v>
      </c>
      <c r="P24" s="15" t="n">
        <f aca="false">P23*1.2</f>
        <v>15</v>
      </c>
    </row>
    <row r="25" customFormat="false" ht="15" hidden="false" customHeight="false" outlineLevel="0" collapsed="false">
      <c r="B25" s="25" t="s">
        <v>74</v>
      </c>
      <c r="O25" s="19" t="s">
        <v>75</v>
      </c>
      <c r="P25" s="22" t="n">
        <v>14.9</v>
      </c>
    </row>
    <row r="26" customFormat="false" ht="15" hidden="false" customHeight="false" outlineLevel="0" collapsed="false">
      <c r="B26" s="25" t="s">
        <v>76</v>
      </c>
      <c r="O26" s="19" t="s">
        <v>77</v>
      </c>
      <c r="P26" s="26" t="n">
        <f aca="false">(P25/1.2-P21)/(P25/1.2)</f>
        <v>0.516778523489933</v>
      </c>
    </row>
    <row r="27" customFormat="false" ht="15" hidden="false" customHeight="false" outlineLevel="0" collapsed="false">
      <c r="B27" s="25" t="s">
        <v>78</v>
      </c>
    </row>
    <row r="28" customFormat="false" ht="15" hidden="false" customHeight="false" outlineLevel="0" collapsed="false">
      <c r="B28" s="25" t="s">
        <v>79</v>
      </c>
      <c r="O28" s="21" t="s">
        <v>80</v>
      </c>
    </row>
    <row r="29" customFormat="false" ht="15" hidden="false" customHeight="false" outlineLevel="0" collapsed="false">
      <c r="O29" s="19" t="s">
        <v>81</v>
      </c>
      <c r="P29" s="15" t="n">
        <f aca="false">G15*(1-20%)</f>
        <v>9.6</v>
      </c>
    </row>
    <row r="30" customFormat="false" ht="15" hidden="false" customHeight="false" outlineLevel="0" collapsed="false">
      <c r="O30" s="19" t="s">
        <v>82</v>
      </c>
      <c r="P30" s="15" t="n">
        <f aca="false">P29/(1+H15)</f>
        <v>8</v>
      </c>
    </row>
    <row r="31" customFormat="false" ht="15" hidden="false" customHeight="false" outlineLevel="0" collapsed="false">
      <c r="O31" s="19" t="s">
        <v>83</v>
      </c>
      <c r="P31" s="15" t="n">
        <f aca="false">P30-F15</f>
        <v>3.2</v>
      </c>
    </row>
    <row r="32" customFormat="false" ht="15" hidden="false" customHeight="false" outlineLevel="0" collapsed="false">
      <c r="O32" s="19" t="s">
        <v>84</v>
      </c>
      <c r="P32" s="27" t="n">
        <f aca="false">P31/J15-1</f>
        <v>-0.384615384615384</v>
      </c>
    </row>
    <row r="33" customFormat="false" ht="15" hidden="false" customHeight="false" outlineLevel="0" collapsed="false">
      <c r="O33" s="19" t="s">
        <v>85</v>
      </c>
      <c r="P33" s="27" t="n">
        <f aca="false">J15/P31-1</f>
        <v>0.624999999999999</v>
      </c>
    </row>
    <row r="34" customFormat="false" ht="42" hidden="false" customHeight="true" outlineLevel="0" collapsed="false">
      <c r="O34" s="19" t="s">
        <v>86</v>
      </c>
      <c r="P34" s="20" t="s">
        <v>87</v>
      </c>
    </row>
  </sheetData>
  <mergeCells count="8">
    <mergeCell ref="A1:P1"/>
    <mergeCell ref="A2:P2"/>
    <mergeCell ref="A4:P4"/>
    <mergeCell ref="A5:P5"/>
    <mergeCell ref="A6:P6"/>
    <mergeCell ref="A7:P7"/>
    <mergeCell ref="A8:P8"/>
    <mergeCell ref="A9:P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B795"/>
    <pageSetUpPr fitToPage="tru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6" min="5" style="0" width="12"/>
    <col collapsed="false" customWidth="true" hidden="false" outlineLevel="0" max="7" min="7" style="0" width="3"/>
    <col collapsed="false" customWidth="true" hidden="false" outlineLevel="0" max="8" min="8" style="0" width="30"/>
    <col collapsed="false" customWidth="true" hidden="false" outlineLevel="0" max="9" min="9" style="0" width="12"/>
    <col collapsed="false" customWidth="true" hidden="false" outlineLevel="0" max="10" min="10" style="0" width="10"/>
    <col collapsed="false" customWidth="true" hidden="false" outlineLevel="0" max="12" min="11" style="0" width="12"/>
    <col collapsed="false" customWidth="true" hidden="false" outlineLevel="0" max="13" min="13" style="0" width="14"/>
  </cols>
  <sheetData>
    <row r="1" customFormat="false" ht="30" hidden="false" customHeight="true" outlineLevel="0" collapsed="false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89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5" hidden="false" customHeight="false" outlineLevel="0" collapsed="false">
      <c r="A4" s="10" t="s">
        <v>33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customFormat="false" ht="30" hidden="false" customHeight="true" outlineLevel="0" collapsed="false">
      <c r="A5" s="11" t="s">
        <v>90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customFormat="false" ht="15" hidden="false" customHeight="false" outlineLevel="0" collapsed="false">
      <c r="A6" s="12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customFormat="false" ht="30" hidden="false" customHeight="true" outlineLevel="0" collapsed="false">
      <c r="A7" s="11" t="s">
        <v>91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customFormat="false" ht="15" hidden="false" customHeight="false" outlineLevel="0" collapsed="false">
      <c r="A8" s="13" t="s">
        <v>37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customFormat="false" ht="15" hidden="false" customHeight="true" outlineLevel="0" collapsed="false">
      <c r="A9" s="11" t="s">
        <v>92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4" customFormat="false" ht="30" hidden="false" customHeight="true" outlineLevel="0" collapsed="false">
      <c r="B14" s="5" t="s">
        <v>93</v>
      </c>
      <c r="C14" s="5" t="s">
        <v>45</v>
      </c>
      <c r="D14" s="5" t="s">
        <v>94</v>
      </c>
      <c r="E14" s="5" t="s">
        <v>95</v>
      </c>
      <c r="H14" s="5" t="s">
        <v>96</v>
      </c>
      <c r="I14" s="5" t="s">
        <v>97</v>
      </c>
      <c r="J14" s="5" t="s">
        <v>45</v>
      </c>
      <c r="K14" s="5" t="s">
        <v>98</v>
      </c>
      <c r="L14" s="5" t="s">
        <v>99</v>
      </c>
      <c r="M14" s="28" t="s">
        <v>100</v>
      </c>
    </row>
    <row r="15" customFormat="false" ht="15" hidden="false" customHeight="false" outlineLevel="0" collapsed="false">
      <c r="B15" s="14" t="n">
        <v>100</v>
      </c>
      <c r="C15" s="29" t="n">
        <v>0.055</v>
      </c>
      <c r="D15" s="15" t="n">
        <f aca="false">B15*C15</f>
        <v>5.5</v>
      </c>
      <c r="E15" s="15" t="n">
        <f aca="false">B15+D15</f>
        <v>105.5</v>
      </c>
      <c r="H15" s="7" t="s">
        <v>101</v>
      </c>
      <c r="I15" s="14" t="n">
        <v>11</v>
      </c>
      <c r="J15" s="16" t="n">
        <v>0.1</v>
      </c>
      <c r="K15" s="15" t="n">
        <f aca="false">I15/(1+J15)</f>
        <v>10</v>
      </c>
      <c r="L15" s="15" t="n">
        <f aca="false">I15-K15</f>
        <v>1</v>
      </c>
      <c r="M15" s="30" t="n">
        <f aca="false">I15*(1-J15)</f>
        <v>9.9</v>
      </c>
    </row>
    <row r="16" customFormat="false" ht="15" hidden="false" customHeight="false" outlineLevel="0" collapsed="false">
      <c r="B16" s="14" t="n">
        <v>250</v>
      </c>
      <c r="C16" s="29" t="n">
        <v>0.1</v>
      </c>
      <c r="D16" s="15" t="n">
        <f aca="false">B16*C16</f>
        <v>25</v>
      </c>
      <c r="E16" s="15" t="n">
        <f aca="false">B16+D16</f>
        <v>275</v>
      </c>
      <c r="H16" s="7" t="s">
        <v>102</v>
      </c>
      <c r="I16" s="14" t="n">
        <v>95</v>
      </c>
      <c r="J16" s="16" t="n">
        <v>0.1</v>
      </c>
      <c r="K16" s="15" t="n">
        <f aca="false">I16/(1+J16)</f>
        <v>86.3636363636364</v>
      </c>
      <c r="L16" s="15" t="n">
        <f aca="false">I16-K16</f>
        <v>8.63636363636364</v>
      </c>
      <c r="M16" s="30" t="n">
        <f aca="false">I16*(1-J16)</f>
        <v>85.5</v>
      </c>
    </row>
    <row r="17" customFormat="false" ht="15" hidden="false" customHeight="false" outlineLevel="0" collapsed="false">
      <c r="B17" s="14" t="n">
        <v>80</v>
      </c>
      <c r="C17" s="29" t="n">
        <v>0.2</v>
      </c>
      <c r="D17" s="15" t="n">
        <f aca="false">B17*C17</f>
        <v>16</v>
      </c>
      <c r="E17" s="15" t="n">
        <f aca="false">B17+D17</f>
        <v>96</v>
      </c>
      <c r="H17" s="7" t="s">
        <v>103</v>
      </c>
      <c r="I17" s="14" t="n">
        <v>19</v>
      </c>
      <c r="J17" s="16" t="n">
        <v>0.1</v>
      </c>
      <c r="K17" s="15" t="n">
        <f aca="false">I17/(1+J17)</f>
        <v>17.2727272727273</v>
      </c>
      <c r="L17" s="15" t="n">
        <f aca="false">I17-K17</f>
        <v>1.72727272727273</v>
      </c>
      <c r="M17" s="30" t="n">
        <f aca="false">I17*(1-J17)</f>
        <v>17.1</v>
      </c>
    </row>
    <row r="18" customFormat="false" ht="15" hidden="false" customHeight="false" outlineLevel="0" collapsed="false">
      <c r="B18" s="14" t="n">
        <v>45</v>
      </c>
      <c r="C18" s="29" t="n">
        <v>0.055</v>
      </c>
      <c r="D18" s="15" t="n">
        <f aca="false">B18*C18</f>
        <v>2.475</v>
      </c>
      <c r="E18" s="15" t="n">
        <f aca="false">B18+D18</f>
        <v>47.475</v>
      </c>
      <c r="H18" s="7" t="s">
        <v>104</v>
      </c>
      <c r="I18" s="14" t="n">
        <v>3</v>
      </c>
      <c r="J18" s="16" t="n">
        <v>0.1</v>
      </c>
      <c r="K18" s="15" t="n">
        <f aca="false">I18/(1+J18)</f>
        <v>2.72727272727273</v>
      </c>
      <c r="L18" s="15" t="n">
        <f aca="false">I18-K18</f>
        <v>0.272727272727273</v>
      </c>
      <c r="M18" s="30" t="n">
        <f aca="false">I18*(1-J18)</f>
        <v>2.7</v>
      </c>
    </row>
    <row r="19" customFormat="false" ht="15" hidden="false" customHeight="false" outlineLevel="0" collapsed="false">
      <c r="B19" s="14" t="n">
        <v>120</v>
      </c>
      <c r="C19" s="29" t="n">
        <v>0.1</v>
      </c>
      <c r="D19" s="15" t="n">
        <f aca="false">B19*C19</f>
        <v>12</v>
      </c>
      <c r="E19" s="15" t="n">
        <f aca="false">B19+D19</f>
        <v>132</v>
      </c>
      <c r="H19" s="7" t="s">
        <v>51</v>
      </c>
      <c r="I19" s="14" t="n">
        <v>12</v>
      </c>
      <c r="J19" s="16" t="n">
        <v>0.2</v>
      </c>
      <c r="K19" s="15" t="n">
        <f aca="false">I19/(1+J19)</f>
        <v>10</v>
      </c>
      <c r="L19" s="15" t="n">
        <f aca="false">I19-K19</f>
        <v>2</v>
      </c>
      <c r="M19" s="30" t="n">
        <f aca="false">I19*(1-J19)</f>
        <v>9.6</v>
      </c>
    </row>
    <row r="20" customFormat="false" ht="15" hidden="false" customHeight="false" outlineLevel="0" collapsed="false">
      <c r="B20" s="14" t="n">
        <v>300</v>
      </c>
      <c r="C20" s="29" t="n">
        <v>0.2</v>
      </c>
      <c r="D20" s="15" t="n">
        <f aca="false">B20*C20</f>
        <v>60</v>
      </c>
      <c r="E20" s="15" t="n">
        <f aca="false">B20+D20</f>
        <v>360</v>
      </c>
      <c r="H20" s="7" t="s">
        <v>55</v>
      </c>
      <c r="I20" s="14" t="n">
        <v>8</v>
      </c>
      <c r="J20" s="16" t="n">
        <v>0.2</v>
      </c>
      <c r="K20" s="15" t="n">
        <f aca="false">I20/(1+J20)</f>
        <v>6.66666666666667</v>
      </c>
      <c r="L20" s="15" t="n">
        <f aca="false">I20-K20</f>
        <v>1.33333333333333</v>
      </c>
      <c r="M20" s="30" t="n">
        <f aca="false">I20*(1-J20)</f>
        <v>6.4</v>
      </c>
    </row>
    <row r="21" customFormat="false" ht="15" hidden="false" customHeight="false" outlineLevel="0" collapsed="false">
      <c r="B21" s="14" t="n">
        <v>75</v>
      </c>
      <c r="C21" s="29" t="n">
        <v>0.055</v>
      </c>
      <c r="D21" s="15" t="n">
        <f aca="false">B21*C21</f>
        <v>4.125</v>
      </c>
      <c r="E21" s="15" t="n">
        <f aca="false">B21+D21</f>
        <v>79.125</v>
      </c>
      <c r="H21" s="7" t="s">
        <v>105</v>
      </c>
      <c r="I21" s="14" t="n">
        <v>2.5</v>
      </c>
      <c r="J21" s="16" t="n">
        <v>0.2</v>
      </c>
      <c r="K21" s="15" t="n">
        <f aca="false">I21/(1+J21)</f>
        <v>2.08333333333333</v>
      </c>
      <c r="L21" s="15" t="n">
        <f aca="false">I21-K21</f>
        <v>0.416666666666667</v>
      </c>
      <c r="M21" s="30" t="n">
        <f aca="false">I21*(1-J21)</f>
        <v>2</v>
      </c>
    </row>
    <row r="22" customFormat="false" ht="15" hidden="false" customHeight="false" outlineLevel="0" collapsed="false">
      <c r="B22" s="14" t="n">
        <v>180</v>
      </c>
      <c r="C22" s="29" t="n">
        <v>0.1</v>
      </c>
      <c r="D22" s="15" t="n">
        <f aca="false">B22*C22</f>
        <v>18</v>
      </c>
      <c r="E22" s="15" t="n">
        <f aca="false">B22+D22</f>
        <v>198</v>
      </c>
    </row>
    <row r="23" customFormat="false" ht="30" hidden="false" customHeight="true" outlineLevel="0" collapsed="false">
      <c r="B23" s="14" t="n">
        <v>60</v>
      </c>
      <c r="C23" s="29" t="n">
        <v>0.2</v>
      </c>
      <c r="D23" s="15" t="n">
        <f aca="false">B23*C23</f>
        <v>12</v>
      </c>
      <c r="E23" s="15" t="n">
        <f aca="false">B23+D23</f>
        <v>72</v>
      </c>
      <c r="H23" s="31" t="s">
        <v>106</v>
      </c>
      <c r="I23" s="32" t="s">
        <v>107</v>
      </c>
      <c r="J23" s="32"/>
      <c r="K23" s="32"/>
      <c r="L23" s="32"/>
    </row>
    <row r="24" customFormat="false" ht="15" hidden="false" customHeight="false" outlineLevel="0" collapsed="false">
      <c r="B24" s="14" t="n">
        <v>200</v>
      </c>
      <c r="C24" s="29" t="n">
        <v>0.055</v>
      </c>
      <c r="D24" s="15" t="n">
        <f aca="false">B24*C24</f>
        <v>11</v>
      </c>
      <c r="E24" s="15" t="n">
        <f aca="false">B24+D24</f>
        <v>211</v>
      </c>
      <c r="I24" s="32"/>
      <c r="J24" s="32"/>
      <c r="K24" s="32"/>
      <c r="L24" s="32"/>
    </row>
    <row r="25" customFormat="false" ht="15" hidden="false" customHeight="false" outlineLevel="0" collapsed="false">
      <c r="B25" s="14" t="n">
        <v>50</v>
      </c>
      <c r="C25" s="29" t="n">
        <v>0.1</v>
      </c>
      <c r="D25" s="15" t="n">
        <f aca="false">B25*C25</f>
        <v>5</v>
      </c>
      <c r="E25" s="15" t="n">
        <f aca="false">B25+D25</f>
        <v>55</v>
      </c>
      <c r="I25" s="32"/>
      <c r="J25" s="32"/>
      <c r="K25" s="32"/>
      <c r="L25" s="32"/>
    </row>
    <row r="26" customFormat="false" ht="15" hidden="false" customHeight="false" outlineLevel="0" collapsed="false">
      <c r="B26" s="14" t="n">
        <v>90</v>
      </c>
      <c r="C26" s="29" t="n">
        <v>0.2</v>
      </c>
      <c r="D26" s="15" t="n">
        <f aca="false">B26*C26</f>
        <v>18</v>
      </c>
      <c r="E26" s="15" t="n">
        <f aca="false">B26+D26</f>
        <v>108</v>
      </c>
    </row>
    <row r="27" customFormat="false" ht="15" hidden="false" customHeight="false" outlineLevel="0" collapsed="false">
      <c r="B27" s="14" t="n">
        <v>130</v>
      </c>
      <c r="C27" s="29" t="n">
        <v>0.055</v>
      </c>
      <c r="D27" s="15" t="n">
        <f aca="false">B27*C27</f>
        <v>7.15</v>
      </c>
      <c r="E27" s="15" t="n">
        <f aca="false">B27+D27</f>
        <v>137.15</v>
      </c>
    </row>
    <row r="28" customFormat="false" ht="15" hidden="false" customHeight="false" outlineLevel="0" collapsed="false">
      <c r="B28" s="14" t="n">
        <v>220</v>
      </c>
      <c r="C28" s="29" t="n">
        <v>0.1</v>
      </c>
      <c r="D28" s="15" t="n">
        <f aca="false">B28*C28</f>
        <v>22</v>
      </c>
      <c r="E28" s="15" t="n">
        <f aca="false">B28+D28</f>
        <v>242</v>
      </c>
    </row>
    <row r="29" customFormat="false" ht="15" hidden="false" customHeight="false" outlineLevel="0" collapsed="false">
      <c r="B29" s="14" t="n">
        <v>150</v>
      </c>
      <c r="C29" s="29" t="n">
        <v>0.2</v>
      </c>
      <c r="D29" s="15" t="n">
        <f aca="false">B29*C29</f>
        <v>30</v>
      </c>
      <c r="E29" s="15" t="n">
        <f aca="false">B29+D29</f>
        <v>180</v>
      </c>
    </row>
    <row r="32" customFormat="false" ht="15" hidden="false" customHeight="false" outlineLevel="0" collapsed="false">
      <c r="B32" s="33" t="s">
        <v>108</v>
      </c>
    </row>
    <row r="33" customFormat="false" ht="30" hidden="false" customHeight="true" outlineLevel="0" collapsed="false">
      <c r="B33" s="5" t="s">
        <v>109</v>
      </c>
      <c r="C33" s="5" t="s">
        <v>110</v>
      </c>
      <c r="D33" s="5" t="s">
        <v>111</v>
      </c>
      <c r="E33" s="5" t="s">
        <v>112</v>
      </c>
      <c r="H33" s="5" t="s">
        <v>113</v>
      </c>
      <c r="I33" s="5" t="s">
        <v>114</v>
      </c>
      <c r="J33" s="5" t="s">
        <v>111</v>
      </c>
      <c r="K33" s="5" t="s">
        <v>115</v>
      </c>
    </row>
    <row r="34" customFormat="false" ht="15" hidden="false" customHeight="false" outlineLevel="0" collapsed="false">
      <c r="B34" s="7" t="s">
        <v>116</v>
      </c>
      <c r="C34" s="34" t="n">
        <v>61450</v>
      </c>
      <c r="D34" s="16" t="n">
        <v>0.1</v>
      </c>
      <c r="E34" s="15" t="n">
        <f aca="false">C34*D34</f>
        <v>6145</v>
      </c>
      <c r="H34" s="7" t="s">
        <v>117</v>
      </c>
      <c r="I34" s="34" t="n">
        <v>5400</v>
      </c>
      <c r="J34" s="29" t="n">
        <v>0.055</v>
      </c>
      <c r="K34" s="15" t="n">
        <f aca="false">I34*J34</f>
        <v>297</v>
      </c>
    </row>
    <row r="35" customFormat="false" ht="15" hidden="false" customHeight="false" outlineLevel="0" collapsed="false">
      <c r="B35" s="7" t="s">
        <v>118</v>
      </c>
      <c r="C35" s="34" t="n">
        <v>18620</v>
      </c>
      <c r="D35" s="16" t="n">
        <v>0.1</v>
      </c>
      <c r="E35" s="15" t="n">
        <f aca="false">C35*D35</f>
        <v>1862</v>
      </c>
      <c r="H35" s="7" t="s">
        <v>119</v>
      </c>
      <c r="I35" s="34" t="n">
        <v>3100</v>
      </c>
      <c r="J35" s="29" t="n">
        <v>0.2</v>
      </c>
      <c r="K35" s="15" t="n">
        <f aca="false">I35*J35</f>
        <v>620</v>
      </c>
    </row>
    <row r="36" customFormat="false" ht="15" hidden="false" customHeight="false" outlineLevel="0" collapsed="false">
      <c r="B36" s="7" t="s">
        <v>120</v>
      </c>
      <c r="C36" s="34" t="n">
        <v>22340</v>
      </c>
      <c r="D36" s="16" t="n">
        <v>0.1</v>
      </c>
      <c r="E36" s="15" t="n">
        <f aca="false">C36*D36</f>
        <v>2234</v>
      </c>
      <c r="H36" s="7" t="s">
        <v>121</v>
      </c>
      <c r="I36" s="34" t="n">
        <v>2900</v>
      </c>
      <c r="J36" s="29" t="n">
        <v>0.2</v>
      </c>
      <c r="K36" s="15" t="n">
        <f aca="false">I36*J36</f>
        <v>580</v>
      </c>
    </row>
    <row r="37" customFormat="false" ht="15" hidden="false" customHeight="false" outlineLevel="0" collapsed="false">
      <c r="B37" s="7" t="s">
        <v>122</v>
      </c>
      <c r="C37" s="34" t="n">
        <v>6980</v>
      </c>
      <c r="D37" s="16" t="n">
        <v>0.2</v>
      </c>
      <c r="E37" s="15" t="n">
        <f aca="false">C37*D37</f>
        <v>1396</v>
      </c>
      <c r="H37" s="7" t="s">
        <v>123</v>
      </c>
      <c r="I37" s="34" t="n">
        <v>1800</v>
      </c>
      <c r="J37" s="29" t="n">
        <v>0.2</v>
      </c>
      <c r="K37" s="15" t="n">
        <f aca="false">I37*J37</f>
        <v>360</v>
      </c>
    </row>
    <row r="38" customFormat="false" ht="15" hidden="false" customHeight="false" outlineLevel="0" collapsed="false">
      <c r="B38" s="7" t="s">
        <v>124</v>
      </c>
      <c r="C38" s="34" t="n">
        <v>8455</v>
      </c>
      <c r="D38" s="16" t="n">
        <v>0.1</v>
      </c>
      <c r="E38" s="15" t="n">
        <f aca="false">C38*D38</f>
        <v>845.5</v>
      </c>
      <c r="H38" s="7" t="s">
        <v>125</v>
      </c>
      <c r="I38" s="34" t="n">
        <v>1200</v>
      </c>
      <c r="J38" s="29" t="n">
        <v>0.2</v>
      </c>
      <c r="K38" s="15" t="n">
        <f aca="false">I38*J38</f>
        <v>240</v>
      </c>
    </row>
    <row r="39" customFormat="false" ht="15" hidden="false" customHeight="false" outlineLevel="0" collapsed="false">
      <c r="B39" s="35" t="s">
        <v>126</v>
      </c>
      <c r="C39" s="36" t="n">
        <f aca="false">SUM(C34:C38)</f>
        <v>117845</v>
      </c>
      <c r="E39" s="15" t="n">
        <f aca="false">SUM(E34:E38)</f>
        <v>12482.5</v>
      </c>
      <c r="H39" s="35" t="s">
        <v>126</v>
      </c>
      <c r="I39" s="36" t="n">
        <f aca="false">SUM(I34:I38)</f>
        <v>14400</v>
      </c>
      <c r="K39" s="15" t="n">
        <f aca="false">SUM(K34:K38)</f>
        <v>2097</v>
      </c>
    </row>
    <row r="41" customFormat="false" ht="30" hidden="false" customHeight="true" outlineLevel="0" collapsed="false">
      <c r="B41" s="24" t="s">
        <v>127</v>
      </c>
      <c r="H41" s="31" t="s">
        <v>128</v>
      </c>
      <c r="K41" s="37" t="n">
        <f aca="false">E39-K39</f>
        <v>10385.5</v>
      </c>
    </row>
    <row r="42" customFormat="false" ht="15" hidden="false" customHeight="false" outlineLevel="0" collapsed="false">
      <c r="B42" s="24" t="s">
        <v>129</v>
      </c>
    </row>
    <row r="44" customFormat="false" ht="15" hidden="false" customHeight="false" outlineLevel="0" collapsed="false">
      <c r="B44" s="25" t="s">
        <v>130</v>
      </c>
    </row>
    <row r="45" customFormat="false" ht="15" hidden="false" customHeight="false" outlineLevel="0" collapsed="false">
      <c r="B45" s="25" t="s">
        <v>131</v>
      </c>
    </row>
  </sheetData>
  <mergeCells count="9">
    <mergeCell ref="A1:L1"/>
    <mergeCell ref="A2:L2"/>
    <mergeCell ref="A4:L4"/>
    <mergeCell ref="A5:L5"/>
    <mergeCell ref="A6:L6"/>
    <mergeCell ref="A7:L7"/>
    <mergeCell ref="A8:L8"/>
    <mergeCell ref="A9:L9"/>
    <mergeCell ref="I23:L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3A5C"/>
    <pageSetUpPr fitToPage="true"/>
  </sheetPr>
  <dimension ref="A1:K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6" min="3" style="0" width="14"/>
    <col collapsed="false" customWidth="true" hidden="false" outlineLevel="0" max="7" min="7" style="0" width="3"/>
    <col collapsed="false" customWidth="true" hidden="false" outlineLevel="0" max="8" min="8" style="0" width="5"/>
    <col collapsed="false" customWidth="true" hidden="false" outlineLevel="0" max="9" min="9" style="0" width="52"/>
    <col collapsed="false" customWidth="true" hidden="false" outlineLevel="0" max="10" min="10" style="0" width="16"/>
    <col collapsed="false" customWidth="true" hidden="false" outlineLevel="0" max="11" min="11" style="0" width="22"/>
  </cols>
  <sheetData>
    <row r="1" customFormat="false" ht="30" hidden="false" customHeight="true" outlineLevel="0" collapsed="false">
      <c r="A1" s="1" t="s">
        <v>132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8" hidden="false" customHeight="true" outlineLevel="0" collapsed="false">
      <c r="A2" s="2" t="s">
        <v>133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15" hidden="false" customHeight="false" outlineLevel="0" collapsed="false">
      <c r="A4" s="10" t="s">
        <v>33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customFormat="false" ht="30" hidden="false" customHeight="true" outlineLevel="0" collapsed="false">
      <c r="A5" s="11" t="s">
        <v>134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customFormat="false" ht="15" hidden="false" customHeight="true" outlineLevel="0" collapsed="false">
      <c r="A6" s="11" t="s">
        <v>135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customFormat="false" ht="15" hidden="false" customHeight="false" outlineLevel="0" collapsed="false">
      <c r="A7" s="12" t="s">
        <v>35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customFormat="false" ht="30" hidden="false" customHeight="true" outlineLevel="0" collapsed="false">
      <c r="A8" s="11" t="s">
        <v>136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customFormat="false" ht="15" hidden="false" customHeight="false" outlineLevel="0" collapsed="false">
      <c r="A9" s="13" t="s">
        <v>37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customFormat="false" ht="15" hidden="false" customHeight="true" outlineLevel="0" collapsed="false">
      <c r="A10" s="11" t="s">
        <v>137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4" customFormat="false" ht="15" hidden="false" customHeight="false" outlineLevel="0" collapsed="false">
      <c r="B14" s="33" t="s">
        <v>138</v>
      </c>
      <c r="H14" s="33" t="s">
        <v>139</v>
      </c>
    </row>
    <row r="15" customFormat="false" ht="30" hidden="false" customHeight="true" outlineLevel="0" collapsed="false">
      <c r="B15" s="5" t="s">
        <v>140</v>
      </c>
      <c r="C15" s="5" t="s">
        <v>141</v>
      </c>
      <c r="D15" s="5" t="s">
        <v>142</v>
      </c>
      <c r="E15" s="5" t="s">
        <v>143</v>
      </c>
      <c r="H15" s="5" t="s">
        <v>6</v>
      </c>
      <c r="I15" s="5" t="s">
        <v>144</v>
      </c>
      <c r="J15" s="5" t="s">
        <v>145</v>
      </c>
      <c r="K15" s="5" t="s">
        <v>146</v>
      </c>
    </row>
    <row r="16" customFormat="false" ht="30" hidden="false" customHeight="true" outlineLevel="0" collapsed="false">
      <c r="B16" s="7" t="s">
        <v>147</v>
      </c>
      <c r="C16" s="38" t="n">
        <v>100</v>
      </c>
      <c r="D16" s="38" t="n">
        <v>96</v>
      </c>
      <c r="E16" s="39" t="n">
        <f aca="false">D16-C16</f>
        <v>-4</v>
      </c>
      <c r="H16" s="8" t="n">
        <v>1</v>
      </c>
      <c r="I16" s="19" t="s">
        <v>148</v>
      </c>
      <c r="J16" s="40" t="s">
        <v>149</v>
      </c>
      <c r="K16" s="20" t="s">
        <v>150</v>
      </c>
    </row>
    <row r="17" customFormat="false" ht="30" hidden="false" customHeight="true" outlineLevel="0" collapsed="false">
      <c r="B17" s="7" t="s">
        <v>151</v>
      </c>
      <c r="C17" s="14" t="n">
        <v>200</v>
      </c>
      <c r="D17" s="14" t="n">
        <v>193.958333333333</v>
      </c>
      <c r="E17" s="41" t="n">
        <f aca="false">D17-C17</f>
        <v>-6.04166666666671</v>
      </c>
      <c r="H17" s="8" t="n">
        <v>2</v>
      </c>
      <c r="I17" s="19" t="s">
        <v>152</v>
      </c>
      <c r="J17" s="40" t="s">
        <v>149</v>
      </c>
      <c r="K17" s="20" t="s">
        <v>153</v>
      </c>
    </row>
    <row r="18" customFormat="false" ht="30" hidden="false" customHeight="true" outlineLevel="0" collapsed="false">
      <c r="B18" s="7" t="s">
        <v>154</v>
      </c>
      <c r="C18" s="36" t="n">
        <f aca="false">C16*C17</f>
        <v>20000</v>
      </c>
      <c r="D18" s="36" t="n">
        <f aca="false">D16*D17</f>
        <v>18620</v>
      </c>
      <c r="E18" s="42" t="n">
        <f aca="false">D18-C18</f>
        <v>-1380</v>
      </c>
      <c r="H18" s="8" t="n">
        <v>3</v>
      </c>
      <c r="I18" s="19" t="s">
        <v>155</v>
      </c>
      <c r="J18" s="40" t="s">
        <v>156</v>
      </c>
      <c r="K18" s="20" t="s">
        <v>157</v>
      </c>
    </row>
    <row r="19" customFormat="false" ht="30" hidden="false" customHeight="true" outlineLevel="0" collapsed="false">
      <c r="B19" s="19" t="s">
        <v>158</v>
      </c>
      <c r="E19" s="42" t="n">
        <f aca="false">E16*C17</f>
        <v>-800</v>
      </c>
      <c r="H19" s="8" t="n">
        <v>4</v>
      </c>
      <c r="I19" s="19" t="s">
        <v>159</v>
      </c>
      <c r="J19" s="40" t="s">
        <v>149</v>
      </c>
      <c r="K19" s="20" t="s">
        <v>157</v>
      </c>
    </row>
    <row r="20" customFormat="false" ht="30" hidden="false" customHeight="true" outlineLevel="0" collapsed="false">
      <c r="B20" s="19" t="s">
        <v>160</v>
      </c>
      <c r="E20" s="42" t="n">
        <f aca="false">D16*E17</f>
        <v>-580.000000000005</v>
      </c>
      <c r="H20" s="8" t="n">
        <v>5</v>
      </c>
      <c r="I20" s="19" t="s">
        <v>161</v>
      </c>
      <c r="J20" s="40" t="s">
        <v>162</v>
      </c>
      <c r="K20" s="20" t="s">
        <v>157</v>
      </c>
    </row>
    <row r="21" customFormat="false" ht="30" hidden="false" customHeight="true" outlineLevel="0" collapsed="false">
      <c r="H21" s="8" t="n">
        <v>6</v>
      </c>
      <c r="I21" s="19" t="s">
        <v>163</v>
      </c>
      <c r="J21" s="40" t="s">
        <v>164</v>
      </c>
      <c r="K21" s="20" t="s">
        <v>165</v>
      </c>
    </row>
    <row r="22" customFormat="false" ht="30" hidden="false" customHeight="true" outlineLevel="0" collapsed="false">
      <c r="B22" s="5" t="s">
        <v>166</v>
      </c>
      <c r="C22" s="5" t="s">
        <v>141</v>
      </c>
      <c r="D22" s="5" t="s">
        <v>142</v>
      </c>
      <c r="E22" s="5" t="s">
        <v>167</v>
      </c>
      <c r="H22" s="8" t="n">
        <v>7</v>
      </c>
      <c r="I22" s="19" t="s">
        <v>168</v>
      </c>
      <c r="J22" s="40" t="s">
        <v>162</v>
      </c>
      <c r="K22" s="20" t="s">
        <v>169</v>
      </c>
    </row>
    <row r="23" customFormat="false" ht="30" hidden="false" customHeight="true" outlineLevel="0" collapsed="false">
      <c r="B23" s="7" t="s">
        <v>170</v>
      </c>
      <c r="C23" s="43" t="n">
        <v>0.38</v>
      </c>
      <c r="D23" s="43" t="n">
        <v>0.358974358974359</v>
      </c>
      <c r="H23" s="8" t="n">
        <v>8</v>
      </c>
      <c r="I23" s="19" t="s">
        <v>171</v>
      </c>
      <c r="J23" s="40" t="s">
        <v>172</v>
      </c>
      <c r="K23" s="20" t="s">
        <v>173</v>
      </c>
    </row>
    <row r="24" customFormat="false" ht="30" hidden="false" customHeight="true" outlineLevel="0" collapsed="false">
      <c r="B24" s="19" t="s">
        <v>174</v>
      </c>
      <c r="E24" s="44" t="n">
        <f aca="false">(C23-D23)*8190</f>
        <v>172.2</v>
      </c>
      <c r="H24" s="8" t="n">
        <v>9</v>
      </c>
      <c r="I24" s="19" t="s">
        <v>175</v>
      </c>
      <c r="J24" s="40" t="s">
        <v>164</v>
      </c>
      <c r="K24" s="20" t="s">
        <v>176</v>
      </c>
    </row>
    <row r="25" customFormat="false" ht="30" hidden="false" customHeight="true" outlineLevel="0" collapsed="false">
      <c r="B25" s="19" t="s">
        <v>177</v>
      </c>
      <c r="E25" s="36" t="n">
        <f aca="false">E24*22340/2940</f>
        <v>1308.48571428571</v>
      </c>
      <c r="H25" s="8" t="n">
        <v>10</v>
      </c>
      <c r="I25" s="19" t="s">
        <v>178</v>
      </c>
      <c r="J25" s="40" t="s">
        <v>164</v>
      </c>
      <c r="K25" s="20" t="s">
        <v>179</v>
      </c>
    </row>
    <row r="26" customFormat="false" ht="30" hidden="false" customHeight="true" outlineLevel="0" collapsed="false">
      <c r="B26" s="19" t="s">
        <v>180</v>
      </c>
      <c r="E26" s="44" t="n">
        <f aca="false">117845/60</f>
        <v>1964.08333333333</v>
      </c>
      <c r="H26" s="8" t="n">
        <v>11</v>
      </c>
      <c r="I26" s="19" t="s">
        <v>181</v>
      </c>
      <c r="J26" s="40" t="s">
        <v>164</v>
      </c>
      <c r="K26" s="20" t="s">
        <v>182</v>
      </c>
    </row>
    <row r="27" customFormat="false" ht="27.75" hidden="false" customHeight="true" outlineLevel="0" collapsed="false">
      <c r="B27" s="19" t="s">
        <v>183</v>
      </c>
      <c r="E27" s="44" t="n">
        <f aca="false">2080-E26</f>
        <v>115.916666666667</v>
      </c>
    </row>
    <row r="28" customFormat="false" ht="15" hidden="false" customHeight="false" outlineLevel="0" collapsed="false">
      <c r="H28" s="24" t="s">
        <v>184</v>
      </c>
    </row>
    <row r="30" customFormat="false" ht="15" hidden="false" customHeight="false" outlineLevel="0" collapsed="false">
      <c r="B30" s="33" t="s">
        <v>185</v>
      </c>
    </row>
    <row r="31" customFormat="false" ht="30" hidden="false" customHeight="true" outlineLevel="0" collapsed="false">
      <c r="B31" s="5" t="s">
        <v>186</v>
      </c>
      <c r="C31" s="5" t="s">
        <v>187</v>
      </c>
      <c r="D31" s="5" t="s">
        <v>188</v>
      </c>
      <c r="E31" s="5" t="s">
        <v>189</v>
      </c>
      <c r="F31" s="5" t="s">
        <v>190</v>
      </c>
    </row>
    <row r="32" customFormat="false" ht="45" hidden="false" customHeight="true" outlineLevel="0" collapsed="false">
      <c r="B32" s="20" t="s">
        <v>191</v>
      </c>
      <c r="C32" s="20" t="s">
        <v>192</v>
      </c>
      <c r="D32" s="20" t="s">
        <v>193</v>
      </c>
      <c r="E32" s="20" t="s">
        <v>194</v>
      </c>
      <c r="F32" s="20" t="s">
        <v>195</v>
      </c>
    </row>
    <row r="33" customFormat="false" ht="45" hidden="false" customHeight="true" outlineLevel="0" collapsed="false">
      <c r="B33" s="20" t="s">
        <v>196</v>
      </c>
      <c r="C33" s="20" t="s">
        <v>197</v>
      </c>
      <c r="D33" s="20" t="s">
        <v>198</v>
      </c>
      <c r="E33" s="20" t="s">
        <v>199</v>
      </c>
      <c r="F33" s="20" t="s">
        <v>200</v>
      </c>
    </row>
    <row r="34" customFormat="false" ht="45" hidden="false" customHeight="true" outlineLevel="0" collapsed="false">
      <c r="B34" s="20" t="s">
        <v>201</v>
      </c>
      <c r="C34" s="20" t="s">
        <v>192</v>
      </c>
      <c r="D34" s="20" t="s">
        <v>202</v>
      </c>
      <c r="E34" s="20" t="s">
        <v>179</v>
      </c>
      <c r="F34" s="20" t="s">
        <v>203</v>
      </c>
    </row>
    <row r="35" customFormat="false" ht="45" hidden="false" customHeight="true" outlineLevel="0" collapsed="false">
      <c r="B35" s="20" t="s">
        <v>204</v>
      </c>
      <c r="C35" s="20" t="s">
        <v>205</v>
      </c>
      <c r="D35" s="20" t="s">
        <v>206</v>
      </c>
      <c r="E35" s="20" t="s">
        <v>207</v>
      </c>
      <c r="F35" s="20" t="s">
        <v>208</v>
      </c>
    </row>
    <row r="36" customFormat="false" ht="45" hidden="false" customHeight="true" outlineLevel="0" collapsed="false">
      <c r="B36" s="20" t="s">
        <v>209</v>
      </c>
      <c r="C36" s="20" t="s">
        <v>210</v>
      </c>
      <c r="D36" s="20" t="s">
        <v>206</v>
      </c>
      <c r="E36" s="20" t="s">
        <v>211</v>
      </c>
      <c r="F36" s="20" t="s">
        <v>212</v>
      </c>
    </row>
    <row r="38" customFormat="false" ht="15" hidden="false" customHeight="false" outlineLevel="0" collapsed="false">
      <c r="B38" s="21" t="s">
        <v>213</v>
      </c>
    </row>
    <row r="39" customFormat="false" ht="15" hidden="false" customHeight="true" outlineLevel="0" collapsed="false">
      <c r="B39" s="32" t="s">
        <v>214</v>
      </c>
      <c r="C39" s="32"/>
      <c r="D39" s="32"/>
      <c r="E39" s="32"/>
      <c r="F39" s="32"/>
    </row>
    <row r="40" customFormat="false" ht="15" hidden="false" customHeight="false" outlineLevel="0" collapsed="false">
      <c r="B40" s="32"/>
      <c r="C40" s="32"/>
      <c r="D40" s="32"/>
      <c r="E40" s="32"/>
      <c r="F40" s="32"/>
    </row>
    <row r="41" customFormat="false" ht="15" hidden="false" customHeight="false" outlineLevel="0" collapsed="false">
      <c r="B41" s="32"/>
      <c r="C41" s="32"/>
      <c r="D41" s="32"/>
      <c r="E41" s="32"/>
      <c r="F41" s="32"/>
    </row>
    <row r="42" customFormat="false" ht="15" hidden="false" customHeight="false" outlineLevel="0" collapsed="false">
      <c r="B42" s="32"/>
      <c r="C42" s="32"/>
      <c r="D42" s="32"/>
      <c r="E42" s="32"/>
      <c r="F42" s="32"/>
    </row>
    <row r="43" customFormat="false" ht="15" hidden="false" customHeight="false" outlineLevel="0" collapsed="false">
      <c r="B43" s="32"/>
      <c r="C43" s="32"/>
      <c r="D43" s="32"/>
      <c r="E43" s="32"/>
      <c r="F43" s="32"/>
    </row>
    <row r="44" customFormat="false" ht="15" hidden="false" customHeight="false" outlineLevel="0" collapsed="false">
      <c r="B44" s="32"/>
      <c r="C44" s="32"/>
      <c r="D44" s="32"/>
      <c r="E44" s="32"/>
      <c r="F44" s="32"/>
    </row>
    <row r="45" customFormat="false" ht="15" hidden="false" customHeight="false" outlineLevel="0" collapsed="false">
      <c r="B45" s="32"/>
      <c r="C45" s="32"/>
      <c r="D45" s="32"/>
      <c r="E45" s="32"/>
      <c r="F45" s="32"/>
    </row>
    <row r="46" customFormat="false" ht="15" hidden="false" customHeight="false" outlineLevel="0" collapsed="false">
      <c r="B46" s="32"/>
      <c r="C46" s="32"/>
      <c r="D46" s="32"/>
      <c r="E46" s="32"/>
      <c r="F46" s="32"/>
    </row>
    <row r="47" customFormat="false" ht="15" hidden="false" customHeight="false" outlineLevel="0" collapsed="false">
      <c r="B47" s="32"/>
      <c r="C47" s="32"/>
      <c r="D47" s="32"/>
      <c r="E47" s="32"/>
      <c r="F47" s="32"/>
    </row>
    <row r="48" customFormat="false" ht="15" hidden="false" customHeight="false" outlineLevel="0" collapsed="false">
      <c r="B48" s="32"/>
      <c r="C48" s="32"/>
      <c r="D48" s="32"/>
      <c r="E48" s="32"/>
      <c r="F48" s="32"/>
    </row>
    <row r="50" customFormat="false" ht="15" hidden="false" customHeight="false" outlineLevel="0" collapsed="false">
      <c r="B50" s="25" t="s">
        <v>215</v>
      </c>
    </row>
    <row r="51" customFormat="false" ht="15" hidden="false" customHeight="false" outlineLevel="0" collapsed="false">
      <c r="B51" s="25" t="s">
        <v>216</v>
      </c>
    </row>
  </sheetData>
  <mergeCells count="10">
    <mergeCell ref="A1:K1"/>
    <mergeCell ref="A2:K2"/>
    <mergeCell ref="A4:K4"/>
    <mergeCell ref="A5:K5"/>
    <mergeCell ref="A6:K6"/>
    <mergeCell ref="A7:K7"/>
    <mergeCell ref="A8:K8"/>
    <mergeCell ref="A9:K9"/>
    <mergeCell ref="A10:K10"/>
    <mergeCell ref="B39:F48"/>
  </mergeCells>
  <dataValidations count="1">
    <dataValidation allowBlank="true" errorStyle="stop" operator="between" showDropDown="false" showErrorMessage="false" showInputMessage="false" sqref="J16:J26" type="list">
      <formula1>"Main-d'œuvre,Méthode,Matériel,Milieu,Matière"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2026-10-16T11:43:02Z</dcterms:created>
  <dc:creator>openpyxl</dc:creator>
  <dc:description/>
  <dc:language>en-US</dc:language>
  <cp:lastModifiedBy/>
  <dcterms:modified xsi:type="dcterms:W3CDTF">2026-10-16T11:43:02Z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